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94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<sst xmlns="http://schemas.openxmlformats.org/spreadsheetml/2006/main" count="310" uniqueCount="65">
  <si>
    <t>室外台阶安全提质整修工程</t>
  </si>
  <si>
    <t>序号</t>
  </si>
  <si>
    <t>项目名称</t>
  </si>
  <si>
    <t>单位</t>
  </si>
  <si>
    <t>数量</t>
  </si>
  <si>
    <t>单价</t>
  </si>
  <si>
    <t>备注</t>
  </si>
  <si>
    <t>一</t>
  </si>
  <si>
    <t>食堂1-3号台阶及楼梯拆改</t>
  </si>
  <si>
    <t>（一）</t>
  </si>
  <si>
    <t>食堂台阶1（食堂正门）</t>
  </si>
  <si>
    <t>台阶石材拆除</t>
  </si>
  <si>
    <t>m2</t>
  </si>
  <si>
    <t>1.30厚石材面层拆除
2.30厚水泥砂浆结合层拆除
3.20厚水泥砂浆找平层拆除</t>
  </si>
  <si>
    <t>混凝土台阶拆除</t>
  </si>
  <si>
    <t>m3</t>
  </si>
  <si>
    <t>C20混凝土台阶拆除厚42cm;</t>
  </si>
  <si>
    <t>混凝土垫层拆除</t>
  </si>
  <si>
    <t>100厚C20混凝土垫层拆除</t>
  </si>
  <si>
    <t>拆除垃圾清理外运</t>
  </si>
  <si>
    <t>拆除垃圾清理、外运、消纳</t>
  </si>
  <si>
    <t>台阶石材面层新做</t>
  </si>
  <si>
    <t>1.30厚芝麻灰花岗岩面层(DGR灌缝）
2.30厚1:3水泥干硬性水泥砂浆结合层
3.20厚水泥砂浆找平层</t>
  </si>
  <si>
    <t>新做混凝土台阶</t>
  </si>
  <si>
    <t>新做420厚C20混凝土台阶</t>
  </si>
  <si>
    <t>新做混凝土垫层</t>
  </si>
  <si>
    <t>1.新做100厚C20混凝土垫层
2.素土夯实</t>
  </si>
  <si>
    <t>垫层模板</t>
  </si>
  <si>
    <t>新做垫层复合模板</t>
  </si>
  <si>
    <t>台阶模板</t>
  </si>
  <si>
    <t>新做台阶复合模板</t>
  </si>
  <si>
    <t>（二）</t>
  </si>
  <si>
    <t>食堂台阶2（浴室）</t>
  </si>
  <si>
    <t>1.30厚芝麻灰花岗岩面层
2.30厚1:3水泥砂浆结合层
3.20厚水泥砂浆找平层</t>
  </si>
  <si>
    <t>（三）</t>
  </si>
  <si>
    <t>食堂楼梯饰面11（正门楼梯）</t>
  </si>
  <si>
    <t>楼梯石材饰面拆除</t>
  </si>
  <si>
    <t>楼梯石材饰面新做</t>
  </si>
  <si>
    <t>楼板平台石材粘贴</t>
  </si>
  <si>
    <t>二</t>
  </si>
  <si>
    <t>门卫室台阶拆改</t>
  </si>
  <si>
    <t>门卫室1台阶</t>
  </si>
  <si>
    <t>台阶石材饰面拆除</t>
  </si>
  <si>
    <t>门卫室2台阶</t>
  </si>
  <si>
    <t>门卫室3台阶</t>
  </si>
  <si>
    <t>三</t>
  </si>
  <si>
    <t>教学楼台阶拆改</t>
  </si>
  <si>
    <t>教学楼1台阶</t>
  </si>
  <si>
    <t>挡墙大理石饰面</t>
  </si>
  <si>
    <t>新做混凝土台阶垫层</t>
  </si>
  <si>
    <t>教学楼2台阶</t>
  </si>
  <si>
    <t>教学楼3平台</t>
  </si>
  <si>
    <t>平台石材饰面拆除</t>
  </si>
  <si>
    <t>混凝土平台拆除</t>
  </si>
  <si>
    <t>C20混凝土台阶拆除厚8cm;</t>
  </si>
  <si>
    <t>平台石材面层新做</t>
  </si>
  <si>
    <t>四</t>
  </si>
  <si>
    <t>实验楼平台及台阶拆改</t>
  </si>
  <si>
    <t>实验楼1平台及台阶</t>
  </si>
  <si>
    <t>石材饰面拆除</t>
  </si>
  <si>
    <t>五</t>
  </si>
  <si>
    <t>行政楼平台及台阶拆改</t>
  </si>
  <si>
    <t>行政楼1平台及台阶</t>
  </si>
  <si>
    <t>行政楼2平台及台阶</t>
  </si>
  <si>
    <t>行政楼3平台及台阶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</si>
</sst>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5" borderId="5">
      <alignment vertical="center"/>
    </xf>
    <xf numFmtId="0" fontId="12" fillId="6" borderId="6">
      <alignment vertical="center"/>
    </xf>
    <xf numFmtId="0" fontId="13" fillId="6" borderId="5">
      <alignment vertical="center"/>
    </xf>
    <xf numFmtId="0" fontId="14" fillId="7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zoomScale="85" zoomScaleNormal="85" topLeftCell="A96" workbookViewId="0">
      <selection activeCell="L74" sqref="L74"/>
    </sheetView>
  </sheetViews>
  <sheetFormatPr defaultColWidth="9" defaultRowHeight="26" customHeight="1" outlineLevelCol="6"/>
  <cols>
    <col min="1" max="1" width="9" style="1"/>
    <col min="2" max="2" width="30.5454545454545" style="1" customWidth="1"/>
    <col min="3" max="3" width="9" style="1"/>
    <col min="4" max="4" width="9" style="2"/>
    <col min="5" max="6" width="9" style="1"/>
    <col min="7" max="7" width="26.7545454545455" style="1" customWidth="1"/>
    <col min="8" max="8" width="9.54545454545454"/>
  </cols>
  <sheetData>
    <row r="1" ht="35" customHeight="1" spans="1:7">
      <c r="A1" s="3" t="s">
        <v>0</v>
      </c>
      <c r="B1" s="3"/>
      <c r="C1" s="3"/>
      <c r="D1" s="4"/>
      <c r="E1" s="3"/>
      <c r="F1" s="3"/>
      <c r="G1" s="3"/>
    </row>
    <row r="2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 t="s">
        <v>6</v>
      </c>
    </row>
    <row r="3" customHeight="1" spans="1:7">
      <c r="A3" s="7" t="s">
        <v>7</v>
      </c>
      <c r="B3" s="8" t="s">
        <v>8</v>
      </c>
      <c r="C3" s="7"/>
      <c r="D3" s="9"/>
      <c r="E3" s="5"/>
      <c r="F3" s="5"/>
      <c r="G3" s="5"/>
    </row>
    <row r="4" customHeight="1" spans="1:7">
      <c r="A4" s="10" t="s">
        <v>9</v>
      </c>
      <c r="B4" s="10" t="s">
        <v>10</v>
      </c>
      <c r="C4" s="5"/>
      <c r="D4" s="6"/>
      <c r="E4" s="5"/>
      <c r="F4" s="5"/>
      <c r="G4" s="5"/>
    </row>
    <row r="5" ht="50" customHeight="1" spans="1:7">
      <c r="A5" s="5">
        <v>1</v>
      </c>
      <c r="B5" s="5" t="s">
        <v>11</v>
      </c>
      <c r="C5" s="5" t="s">
        <v>12</v>
      </c>
      <c r="D5" s="6">
        <f>40.95+(16.9*0.42)-0.5*(0.87+1.06)</f>
        <v>47.083</v>
      </c>
      <c r="E5" s="5"/>
      <c r="F5" s="5"/>
      <c r="G5" s="11" t="s">
        <v>13</v>
      </c>
    </row>
    <row r="6" ht="25" customHeight="1" spans="1:7">
      <c r="A6" s="5">
        <v>2</v>
      </c>
      <c r="B6" s="5" t="s">
        <v>14</v>
      </c>
      <c r="C6" s="5" t="s">
        <v>15</v>
      </c>
      <c r="D6" s="6">
        <f>35.7*0.42</f>
        <v>14.994</v>
      </c>
      <c r="E6" s="5"/>
      <c r="F6" s="5"/>
      <c r="G6" s="11" t="s">
        <v>16</v>
      </c>
    </row>
    <row r="7" ht="25" customHeight="1" spans="1:7">
      <c r="A7" s="5">
        <v>3</v>
      </c>
      <c r="B7" s="5" t="s">
        <v>17</v>
      </c>
      <c r="C7" s="5" t="s">
        <v>15</v>
      </c>
      <c r="D7" s="6">
        <f>42.78*0.1</f>
        <v>4.278</v>
      </c>
      <c r="E7" s="5"/>
      <c r="F7" s="5"/>
      <c r="G7" s="11" t="s">
        <v>18</v>
      </c>
    </row>
    <row r="8" ht="25" customHeight="1" spans="1:7">
      <c r="A8" s="5">
        <v>4</v>
      </c>
      <c r="B8" s="5" t="s">
        <v>19</v>
      </c>
      <c r="C8" s="5" t="s">
        <v>15</v>
      </c>
      <c r="D8" s="6">
        <f>(D5*0.1+D6+D7)</f>
        <v>23.9803</v>
      </c>
      <c r="E8" s="5"/>
      <c r="F8" s="5"/>
      <c r="G8" s="11" t="s">
        <v>20</v>
      </c>
    </row>
    <row r="9" ht="70" spans="1:7">
      <c r="A9" s="5">
        <v>5</v>
      </c>
      <c r="B9" s="5" t="s">
        <v>21</v>
      </c>
      <c r="C9" s="5" t="s">
        <v>12</v>
      </c>
      <c r="D9" s="6">
        <f>D5</f>
        <v>47.083</v>
      </c>
      <c r="E9" s="5"/>
      <c r="F9" s="5"/>
      <c r="G9" s="11" t="s">
        <v>22</v>
      </c>
    </row>
    <row r="10" ht="25" customHeight="1" spans="1:7">
      <c r="A10" s="5">
        <v>6</v>
      </c>
      <c r="B10" s="5" t="s">
        <v>23</v>
      </c>
      <c r="C10" s="5" t="s">
        <v>15</v>
      </c>
      <c r="D10" s="6">
        <f>D6</f>
        <v>14.994</v>
      </c>
      <c r="E10" s="5"/>
      <c r="F10" s="5"/>
      <c r="G10" s="12" t="s">
        <v>24</v>
      </c>
    </row>
    <row r="11" ht="28" spans="1:7">
      <c r="A11" s="5">
        <v>7</v>
      </c>
      <c r="B11" s="5" t="s">
        <v>25</v>
      </c>
      <c r="C11" s="5" t="s">
        <v>15</v>
      </c>
      <c r="D11" s="6">
        <f>D7</f>
        <v>4.278</v>
      </c>
      <c r="E11" s="5"/>
      <c r="F11" s="5"/>
      <c r="G11" s="11" t="s">
        <v>26</v>
      </c>
    </row>
    <row r="12" ht="25" customHeight="1" spans="1:7">
      <c r="A12" s="5">
        <v>9</v>
      </c>
      <c r="B12" s="5" t="s">
        <v>27</v>
      </c>
      <c r="C12" s="5" t="s">
        <v>12</v>
      </c>
      <c r="D12" s="6">
        <f>18.5*0.1</f>
        <v>1.85</v>
      </c>
      <c r="E12" s="5"/>
      <c r="F12" s="5"/>
      <c r="G12" s="12" t="s">
        <v>28</v>
      </c>
    </row>
    <row r="13" ht="25" customHeight="1" spans="1:7">
      <c r="A13" s="5">
        <v>10</v>
      </c>
      <c r="B13" s="5" t="s">
        <v>29</v>
      </c>
      <c r="C13" s="5" t="s">
        <v>12</v>
      </c>
      <c r="D13" s="6">
        <f>16.9*0.42</f>
        <v>7.098</v>
      </c>
      <c r="E13" s="5"/>
      <c r="F13" s="5"/>
      <c r="G13" s="12" t="s">
        <v>30</v>
      </c>
    </row>
    <row r="14" customHeight="1" spans="1:7">
      <c r="A14" s="10" t="s">
        <v>31</v>
      </c>
      <c r="B14" s="10" t="s">
        <v>32</v>
      </c>
      <c r="C14" s="5"/>
      <c r="D14" s="6"/>
      <c r="E14" s="5"/>
      <c r="F14" s="5"/>
      <c r="G14" s="5"/>
    </row>
    <row r="15" ht="42" spans="1:7">
      <c r="A15" s="5">
        <v>1</v>
      </c>
      <c r="B15" s="5" t="s">
        <v>11</v>
      </c>
      <c r="C15" s="5" t="s">
        <v>12</v>
      </c>
      <c r="D15" s="6">
        <f>10.5+4.86*2+5*0.46+0.145*2+0.98*2+3.55*0.25*2</f>
        <v>26.545</v>
      </c>
      <c r="E15" s="5"/>
      <c r="F15" s="5"/>
      <c r="G15" s="11" t="s">
        <v>13</v>
      </c>
    </row>
    <row r="16" customHeight="1" spans="1:7">
      <c r="A16" s="5">
        <v>2</v>
      </c>
      <c r="B16" s="5" t="s">
        <v>19</v>
      </c>
      <c r="C16" s="5" t="s">
        <v>15</v>
      </c>
      <c r="D16" s="6">
        <f>D15*0.1</f>
        <v>2.6545</v>
      </c>
      <c r="E16" s="5"/>
      <c r="F16" s="5"/>
      <c r="G16" s="11" t="s">
        <v>20</v>
      </c>
    </row>
    <row r="17" ht="42" spans="1:7">
      <c r="A17" s="5">
        <v>3</v>
      </c>
      <c r="B17" s="5" t="s">
        <v>21</v>
      </c>
      <c r="C17" s="5" t="s">
        <v>12</v>
      </c>
      <c r="D17" s="6">
        <f>D15</f>
        <v>26.545</v>
      </c>
      <c r="E17" s="5"/>
      <c r="F17" s="5"/>
      <c r="G17" s="11" t="s">
        <v>33</v>
      </c>
    </row>
    <row r="18" customHeight="1" spans="1:7">
      <c r="A18" s="10" t="s">
        <v>34</v>
      </c>
      <c r="B18" s="10" t="s">
        <v>35</v>
      </c>
      <c r="C18" s="5"/>
      <c r="D18" s="6"/>
      <c r="E18" s="5"/>
      <c r="F18" s="5"/>
      <c r="G18" s="5"/>
    </row>
    <row r="19" ht="42" spans="1:7">
      <c r="A19" s="5">
        <v>1</v>
      </c>
      <c r="B19" s="5" t="s">
        <v>36</v>
      </c>
      <c r="C19" s="5" t="s">
        <v>12</v>
      </c>
      <c r="D19" s="6">
        <f>20.25*2*1.4+6.9*1.7+2</f>
        <v>70.43</v>
      </c>
      <c r="E19" s="5"/>
      <c r="F19" s="5"/>
      <c r="G19" s="11" t="s">
        <v>13</v>
      </c>
    </row>
    <row r="20" customHeight="1" spans="1:7">
      <c r="A20" s="5">
        <v>2</v>
      </c>
      <c r="B20" s="5" t="s">
        <v>19</v>
      </c>
      <c r="C20" s="5" t="s">
        <v>15</v>
      </c>
      <c r="D20" s="6">
        <f>D19*0.1</f>
        <v>7.043</v>
      </c>
      <c r="E20" s="5"/>
      <c r="F20" s="5"/>
      <c r="G20" s="11" t="s">
        <v>20</v>
      </c>
    </row>
    <row r="21" ht="42" spans="1:7">
      <c r="A21" s="5">
        <v>3</v>
      </c>
      <c r="B21" s="5" t="s">
        <v>37</v>
      </c>
      <c r="C21" s="5" t="s">
        <v>12</v>
      </c>
      <c r="D21" s="6">
        <f>20.25*2+2</f>
        <v>42.5</v>
      </c>
      <c r="E21" s="5"/>
      <c r="F21" s="5"/>
      <c r="G21" s="11" t="s">
        <v>33</v>
      </c>
    </row>
    <row r="22" ht="42" spans="1:7">
      <c r="A22" s="5">
        <v>4</v>
      </c>
      <c r="B22" s="5" t="s">
        <v>38</v>
      </c>
      <c r="C22" s="5" t="s">
        <v>12</v>
      </c>
      <c r="D22" s="6">
        <f>6.9*1.7</f>
        <v>11.73</v>
      </c>
      <c r="E22" s="5"/>
      <c r="F22" s="5"/>
      <c r="G22" s="11" t="s">
        <v>33</v>
      </c>
    </row>
    <row r="23" customHeight="1" spans="1:7">
      <c r="A23" s="7" t="s">
        <v>39</v>
      </c>
      <c r="B23" s="8" t="s">
        <v>40</v>
      </c>
      <c r="C23" s="7"/>
      <c r="D23" s="9"/>
      <c r="E23" s="5"/>
      <c r="F23" s="5"/>
      <c r="G23" s="5"/>
    </row>
    <row r="24" ht="27" customHeight="1" spans="1:7">
      <c r="A24" s="10" t="s">
        <v>9</v>
      </c>
      <c r="B24" s="10" t="s">
        <v>41</v>
      </c>
    </row>
    <row r="25" ht="42" spans="1:7">
      <c r="A25" s="5">
        <v>1</v>
      </c>
      <c r="B25" s="5" t="s">
        <v>42</v>
      </c>
      <c r="C25" s="5" t="s">
        <v>12</v>
      </c>
      <c r="D25" s="6">
        <f>10.2+12.75*0.45</f>
        <v>15.9375</v>
      </c>
      <c r="E25" s="5"/>
      <c r="F25" s="5"/>
      <c r="G25" s="11" t="s">
        <v>13</v>
      </c>
    </row>
    <row r="26" customHeight="1" spans="1:7">
      <c r="A26" s="5">
        <v>2</v>
      </c>
      <c r="B26" s="5" t="s">
        <v>19</v>
      </c>
      <c r="C26" s="5" t="s">
        <v>15</v>
      </c>
      <c r="D26" s="6">
        <f>D25*0.1</f>
        <v>1.59375</v>
      </c>
      <c r="E26" s="5"/>
      <c r="F26" s="5"/>
      <c r="G26" s="11" t="s">
        <v>20</v>
      </c>
    </row>
    <row r="27" ht="42" spans="1:7">
      <c r="A27" s="5">
        <v>3</v>
      </c>
      <c r="B27" s="5" t="s">
        <v>21</v>
      </c>
      <c r="C27" s="5" t="s">
        <v>12</v>
      </c>
      <c r="D27" s="6">
        <f>D25</f>
        <v>15.9375</v>
      </c>
      <c r="E27" s="5"/>
      <c r="F27" s="5"/>
      <c r="G27" s="11" t="s">
        <v>33</v>
      </c>
    </row>
    <row r="28" customHeight="1" spans="1:7">
      <c r="A28" s="10" t="s">
        <v>31</v>
      </c>
      <c r="B28" s="10" t="s">
        <v>43</v>
      </c>
    </row>
    <row r="29" customHeight="1" spans="1:7">
      <c r="A29" s="5">
        <v>1</v>
      </c>
      <c r="B29" s="5" t="s">
        <v>42</v>
      </c>
      <c r="C29" s="5" t="s">
        <v>12</v>
      </c>
      <c r="D29" s="6">
        <f>10.2+12.75*0.45</f>
        <v>15.9375</v>
      </c>
      <c r="E29" s="5"/>
      <c r="F29" s="5"/>
      <c r="G29" s="11" t="s">
        <v>13</v>
      </c>
    </row>
    <row r="30" customHeight="1" spans="1:7">
      <c r="A30" s="5">
        <v>2</v>
      </c>
      <c r="B30" s="5" t="s">
        <v>19</v>
      </c>
      <c r="C30" s="5" t="s">
        <v>15</v>
      </c>
      <c r="D30" s="6">
        <f>D29*0.1</f>
        <v>1.59375</v>
      </c>
      <c r="E30" s="5"/>
      <c r="F30" s="5"/>
      <c r="G30" s="11" t="s">
        <v>20</v>
      </c>
    </row>
    <row r="31" customHeight="1" spans="1:7">
      <c r="A31" s="5">
        <v>3</v>
      </c>
      <c r="B31" s="5" t="s">
        <v>21</v>
      </c>
      <c r="C31" s="5" t="s">
        <v>12</v>
      </c>
      <c r="D31" s="6">
        <f>D29</f>
        <v>15.9375</v>
      </c>
      <c r="E31" s="5"/>
      <c r="F31" s="5"/>
      <c r="G31" s="11" t="s">
        <v>33</v>
      </c>
    </row>
    <row r="32" customHeight="1" spans="1:7">
      <c r="A32" s="10" t="s">
        <v>34</v>
      </c>
      <c r="B32" s="10" t="s">
        <v>44</v>
      </c>
    </row>
    <row r="33" ht="42" spans="1:7">
      <c r="A33" s="5">
        <v>1</v>
      </c>
      <c r="B33" s="5" t="s">
        <v>42</v>
      </c>
      <c r="C33" s="5" t="s">
        <v>12</v>
      </c>
      <c r="D33" s="6">
        <f>15.2+(11.65+10.5+9.3)*0.15</f>
        <v>19.9175</v>
      </c>
      <c r="E33" s="5"/>
      <c r="F33" s="5"/>
      <c r="G33" s="11" t="s">
        <v>13</v>
      </c>
    </row>
    <row r="34" customHeight="1" spans="1:7">
      <c r="A34" s="5">
        <v>2</v>
      </c>
      <c r="B34" s="5" t="s">
        <v>19</v>
      </c>
      <c r="C34" s="5" t="s">
        <v>15</v>
      </c>
      <c r="D34" s="6">
        <f>D33*0.1</f>
        <v>1.99175</v>
      </c>
      <c r="E34" s="5"/>
      <c r="F34" s="5"/>
      <c r="G34" s="11" t="s">
        <v>20</v>
      </c>
    </row>
    <row r="35" ht="42" spans="1:7">
      <c r="A35" s="5">
        <v>3</v>
      </c>
      <c r="B35" s="5" t="s">
        <v>21</v>
      </c>
      <c r="C35" s="5" t="s">
        <v>12</v>
      </c>
      <c r="D35" s="6">
        <f>D33</f>
        <v>19.9175</v>
      </c>
      <c r="E35" s="5"/>
      <c r="F35" s="5"/>
      <c r="G35" s="11" t="s">
        <v>33</v>
      </c>
    </row>
    <row r="36" customHeight="1" spans="1:7">
      <c r="A36" s="7" t="s">
        <v>45</v>
      </c>
      <c r="B36" s="8" t="s">
        <v>46</v>
      </c>
      <c r="C36" s="7"/>
      <c r="D36" s="9"/>
      <c r="E36" s="5"/>
      <c r="F36" s="5"/>
      <c r="G36" s="5"/>
    </row>
    <row r="37" customHeight="1" spans="1:7">
      <c r="A37" s="10" t="s">
        <v>9</v>
      </c>
      <c r="B37" s="10" t="s">
        <v>47</v>
      </c>
    </row>
    <row r="38" ht="42" spans="1:7">
      <c r="A38" s="5">
        <v>1</v>
      </c>
      <c r="B38" s="5" t="s">
        <v>42</v>
      </c>
      <c r="C38" s="5" t="s">
        <v>12</v>
      </c>
      <c r="D38" s="6">
        <f>7.6+24.79+10.85*0.42+4.3*0.3*2+1.04*2</f>
        <v>41.607</v>
      </c>
      <c r="E38" s="5"/>
      <c r="F38" s="5"/>
      <c r="G38" s="11" t="s">
        <v>13</v>
      </c>
    </row>
    <row r="39" ht="31" customHeight="1" spans="1:7">
      <c r="A39" s="5">
        <v>2</v>
      </c>
      <c r="B39" s="5" t="s">
        <v>14</v>
      </c>
      <c r="C39" s="5" t="s">
        <v>15</v>
      </c>
      <c r="D39" s="6">
        <f>(7.6+24.79)*0.42</f>
        <v>13.6038</v>
      </c>
      <c r="E39" s="5"/>
      <c r="F39" s="5"/>
      <c r="G39" s="11" t="s">
        <v>16</v>
      </c>
    </row>
    <row r="40" ht="31" customHeight="1" spans="1:7">
      <c r="A40" s="5">
        <v>3</v>
      </c>
      <c r="B40" s="5" t="s">
        <v>17</v>
      </c>
      <c r="C40" s="5" t="s">
        <v>15</v>
      </c>
      <c r="D40" s="6">
        <f>(7.6+24.79)*0.1</f>
        <v>3.239</v>
      </c>
      <c r="E40" s="5"/>
      <c r="F40" s="5"/>
      <c r="G40" s="11" t="s">
        <v>18</v>
      </c>
    </row>
    <row r="41" customHeight="1" spans="1:7">
      <c r="A41" s="5">
        <v>4</v>
      </c>
      <c r="B41" s="5" t="s">
        <v>19</v>
      </c>
      <c r="C41" s="5" t="s">
        <v>15</v>
      </c>
      <c r="D41" s="6">
        <f>D38*0.1+D39+D40</f>
        <v>21.0035</v>
      </c>
      <c r="E41" s="5"/>
      <c r="F41" s="5"/>
      <c r="G41" s="11" t="s">
        <v>20</v>
      </c>
    </row>
    <row r="42" ht="42" spans="1:7">
      <c r="A42" s="5">
        <v>5</v>
      </c>
      <c r="B42" s="5" t="s">
        <v>21</v>
      </c>
      <c r="C42" s="5" t="s">
        <v>12</v>
      </c>
      <c r="D42" s="6">
        <f>D38-D43</f>
        <v>36.947</v>
      </c>
      <c r="E42" s="5"/>
      <c r="F42" s="5"/>
      <c r="G42" s="11" t="s">
        <v>33</v>
      </c>
    </row>
    <row r="43" ht="42" spans="1:7">
      <c r="A43" s="5">
        <v>6</v>
      </c>
      <c r="B43" s="5" t="s">
        <v>48</v>
      </c>
      <c r="C43" s="5" t="s">
        <v>12</v>
      </c>
      <c r="D43" s="6">
        <f>4.3*0.3*2+1.04*2</f>
        <v>4.66</v>
      </c>
      <c r="E43" s="5"/>
      <c r="F43" s="5"/>
      <c r="G43" s="11" t="s">
        <v>33</v>
      </c>
    </row>
    <row r="44" ht="21" customHeight="1" spans="1:7">
      <c r="A44" s="5">
        <v>7</v>
      </c>
      <c r="B44" s="5" t="s">
        <v>23</v>
      </c>
      <c r="C44" s="5" t="s">
        <v>15</v>
      </c>
      <c r="D44" s="6">
        <f>D39</f>
        <v>13.6038</v>
      </c>
      <c r="E44" s="5"/>
      <c r="F44" s="5"/>
      <c r="G44" s="12" t="s">
        <v>24</v>
      </c>
    </row>
    <row r="45" ht="28" spans="1:7">
      <c r="A45" s="5">
        <v>8</v>
      </c>
      <c r="B45" s="5" t="s">
        <v>49</v>
      </c>
      <c r="C45" s="5" t="s">
        <v>15</v>
      </c>
      <c r="D45" s="6">
        <f>D40</f>
        <v>3.239</v>
      </c>
      <c r="E45" s="5"/>
      <c r="F45" s="5"/>
      <c r="G45" s="11" t="s">
        <v>26</v>
      </c>
    </row>
    <row r="46" ht="21" customHeight="1" spans="1:7">
      <c r="A46" s="5">
        <v>9</v>
      </c>
      <c r="B46" s="5" t="s">
        <v>27</v>
      </c>
      <c r="C46" s="5" t="s">
        <v>12</v>
      </c>
      <c r="D46" s="6">
        <f>14*0.1</f>
        <v>1.4</v>
      </c>
      <c r="E46" s="5"/>
      <c r="F46" s="5"/>
      <c r="G46" s="12" t="s">
        <v>28</v>
      </c>
    </row>
    <row r="47" ht="21" customHeight="1" spans="1:7">
      <c r="A47" s="5">
        <v>10</v>
      </c>
      <c r="B47" s="5" t="s">
        <v>29</v>
      </c>
      <c r="C47" s="5" t="s">
        <v>12</v>
      </c>
      <c r="D47" s="6">
        <f>10.9*0.42</f>
        <v>4.578</v>
      </c>
      <c r="E47" s="5"/>
      <c r="F47" s="5"/>
      <c r="G47" s="12" t="s">
        <v>30</v>
      </c>
    </row>
    <row r="48" customHeight="1" spans="1:7">
      <c r="A48" s="10" t="s">
        <v>31</v>
      </c>
      <c r="B48" s="10" t="s">
        <v>50</v>
      </c>
      <c r="C48" s="5"/>
      <c r="D48" s="6"/>
      <c r="E48" s="5"/>
      <c r="F48" s="5"/>
      <c r="G48" s="5"/>
    </row>
    <row r="49" ht="42" spans="1:7">
      <c r="A49" s="5">
        <v>1</v>
      </c>
      <c r="B49" s="5" t="s">
        <v>42</v>
      </c>
      <c r="C49" s="5" t="s">
        <v>12</v>
      </c>
      <c r="D49" s="6">
        <f>9.59+5.78*0.42</f>
        <v>12.0176</v>
      </c>
      <c r="E49" s="5"/>
      <c r="F49" s="5"/>
      <c r="G49" s="11" t="s">
        <v>13</v>
      </c>
    </row>
    <row r="50" ht="25" customHeight="1" spans="1:7">
      <c r="A50" s="5">
        <v>2</v>
      </c>
      <c r="B50" s="5" t="s">
        <v>14</v>
      </c>
      <c r="C50" s="5" t="s">
        <v>15</v>
      </c>
      <c r="D50" s="6">
        <f>9.59*0.42</f>
        <v>4.0278</v>
      </c>
      <c r="E50" s="5"/>
      <c r="F50" s="5"/>
      <c r="G50" s="11" t="s">
        <v>16</v>
      </c>
    </row>
    <row r="51" ht="25" customHeight="1" spans="1:7">
      <c r="A51" s="5">
        <v>3</v>
      </c>
      <c r="B51" s="5" t="s">
        <v>17</v>
      </c>
      <c r="C51" s="5" t="s">
        <v>15</v>
      </c>
      <c r="D51" s="6">
        <f>10.5*0.1</f>
        <v>1.05</v>
      </c>
      <c r="E51" s="5"/>
      <c r="F51" s="5"/>
      <c r="G51" s="11" t="s">
        <v>18</v>
      </c>
    </row>
    <row r="52" customHeight="1" spans="1:7">
      <c r="A52" s="5">
        <v>4</v>
      </c>
      <c r="B52" s="5" t="s">
        <v>19</v>
      </c>
      <c r="C52" s="5" t="s">
        <v>15</v>
      </c>
      <c r="D52" s="6">
        <f>D49*0.1+D50+D51</f>
        <v>6.27956</v>
      </c>
      <c r="E52" s="5"/>
      <c r="F52" s="5"/>
      <c r="G52" s="11" t="s">
        <v>20</v>
      </c>
    </row>
    <row r="53" ht="42" spans="1:7">
      <c r="A53" s="5">
        <v>5</v>
      </c>
      <c r="B53" s="5" t="s">
        <v>21</v>
      </c>
      <c r="C53" s="5" t="s">
        <v>12</v>
      </c>
      <c r="D53" s="6">
        <f>D49</f>
        <v>12.0176</v>
      </c>
      <c r="E53" s="5"/>
      <c r="F53" s="5"/>
      <c r="G53" s="11" t="s">
        <v>33</v>
      </c>
    </row>
    <row r="54" customHeight="1" spans="1:7">
      <c r="A54" s="5">
        <v>6</v>
      </c>
      <c r="B54" s="5" t="s">
        <v>23</v>
      </c>
      <c r="C54" s="5" t="s">
        <v>15</v>
      </c>
      <c r="D54" s="6">
        <f>D50</f>
        <v>4.0278</v>
      </c>
      <c r="E54" s="5"/>
      <c r="F54" s="5"/>
      <c r="G54" s="12" t="s">
        <v>24</v>
      </c>
    </row>
    <row r="55" ht="27" customHeight="1" spans="1:7">
      <c r="A55" s="5">
        <v>7</v>
      </c>
      <c r="B55" s="5" t="s">
        <v>49</v>
      </c>
      <c r="C55" s="5" t="s">
        <v>15</v>
      </c>
      <c r="D55" s="6">
        <f>D51</f>
        <v>1.05</v>
      </c>
      <c r="E55" s="5"/>
      <c r="F55" s="5"/>
      <c r="G55" s="11" t="s">
        <v>26</v>
      </c>
    </row>
    <row r="56" ht="27" customHeight="1" spans="1:7">
      <c r="A56" s="5">
        <v>8</v>
      </c>
      <c r="B56" s="5" t="s">
        <v>27</v>
      </c>
      <c r="C56" s="5" t="s">
        <v>12</v>
      </c>
      <c r="D56" s="6">
        <f>10*0.1</f>
        <v>1</v>
      </c>
      <c r="E56" s="5"/>
      <c r="F56" s="5"/>
      <c r="G56" s="12" t="s">
        <v>28</v>
      </c>
    </row>
    <row r="57" ht="27" customHeight="1" spans="1:7">
      <c r="A57" s="5">
        <v>9</v>
      </c>
      <c r="B57" s="5" t="s">
        <v>29</v>
      </c>
      <c r="C57" s="5" t="s">
        <v>12</v>
      </c>
      <c r="D57" s="6">
        <f>5.9*0.42</f>
        <v>2.478</v>
      </c>
      <c r="E57" s="5"/>
      <c r="F57" s="5"/>
      <c r="G57" s="12" t="s">
        <v>30</v>
      </c>
    </row>
    <row r="58" ht="23" customHeight="1" spans="1:7">
      <c r="A58" s="10" t="s">
        <v>34</v>
      </c>
      <c r="B58" s="10" t="s">
        <v>51</v>
      </c>
      <c r="C58" s="5"/>
      <c r="D58" s="6"/>
      <c r="E58" s="5"/>
      <c r="F58" s="5"/>
      <c r="G58" s="5"/>
    </row>
    <row r="59" ht="42" spans="1:7">
      <c r="A59" s="5">
        <v>1</v>
      </c>
      <c r="B59" s="5" t="s">
        <v>52</v>
      </c>
      <c r="C59" s="5" t="s">
        <v>12</v>
      </c>
      <c r="D59" s="6">
        <f>3.9*1.18+(3.9+1.18*2)*0.1</f>
        <v>5.228</v>
      </c>
      <c r="E59" s="5"/>
      <c r="F59" s="5"/>
      <c r="G59" s="11" t="s">
        <v>13</v>
      </c>
    </row>
    <row r="60" ht="23" customHeight="1" spans="1:7">
      <c r="A60" s="5">
        <v>2</v>
      </c>
      <c r="B60" s="5" t="s">
        <v>53</v>
      </c>
      <c r="C60" s="5" t="s">
        <v>15</v>
      </c>
      <c r="D60" s="6">
        <f>3.9*1.18*0.08</f>
        <v>0.36816</v>
      </c>
      <c r="E60" s="5"/>
      <c r="F60" s="5"/>
      <c r="G60" s="11" t="s">
        <v>54</v>
      </c>
    </row>
    <row r="61" ht="23" customHeight="1" spans="1:7">
      <c r="A61" s="5">
        <v>3</v>
      </c>
      <c r="B61" s="5" t="s">
        <v>17</v>
      </c>
      <c r="C61" s="5" t="s">
        <v>15</v>
      </c>
      <c r="D61" s="6">
        <f>5.25*0.1</f>
        <v>0.525</v>
      </c>
      <c r="E61" s="5"/>
      <c r="F61" s="5"/>
      <c r="G61" s="11" t="s">
        <v>18</v>
      </c>
    </row>
    <row r="62" customHeight="1" spans="1:7">
      <c r="A62" s="5">
        <v>4</v>
      </c>
      <c r="B62" s="5" t="s">
        <v>19</v>
      </c>
      <c r="C62" s="5" t="s">
        <v>15</v>
      </c>
      <c r="D62" s="6">
        <f>D59*0.1+D60+D61</f>
        <v>1.41596</v>
      </c>
      <c r="E62" s="5"/>
      <c r="F62" s="5"/>
      <c r="G62" s="11" t="s">
        <v>20</v>
      </c>
    </row>
    <row r="63" ht="42" spans="1:7">
      <c r="A63" s="5">
        <v>5</v>
      </c>
      <c r="B63" s="5" t="s">
        <v>55</v>
      </c>
      <c r="C63" s="5" t="s">
        <v>12</v>
      </c>
      <c r="D63" s="6">
        <f t="shared" ref="D63:D65" si="0">D59</f>
        <v>5.228</v>
      </c>
      <c r="E63" s="5"/>
      <c r="F63" s="5"/>
      <c r="G63" s="11" t="s">
        <v>33</v>
      </c>
    </row>
    <row r="64" ht="14" spans="1:7">
      <c r="A64" s="5">
        <v>6</v>
      </c>
      <c r="B64" s="5" t="s">
        <v>23</v>
      </c>
      <c r="C64" s="5" t="s">
        <v>15</v>
      </c>
      <c r="D64" s="6">
        <f t="shared" si="0"/>
        <v>0.36816</v>
      </c>
      <c r="E64" s="5"/>
      <c r="F64" s="5"/>
      <c r="G64" s="12" t="s">
        <v>24</v>
      </c>
    </row>
    <row r="65" ht="28" spans="1:7">
      <c r="A65" s="5">
        <v>7</v>
      </c>
      <c r="B65" s="5" t="s">
        <v>49</v>
      </c>
      <c r="C65" s="5" t="s">
        <v>15</v>
      </c>
      <c r="D65" s="6">
        <f t="shared" si="0"/>
        <v>0.525</v>
      </c>
      <c r="E65" s="5"/>
      <c r="F65" s="5"/>
      <c r="G65" s="11" t="s">
        <v>26</v>
      </c>
    </row>
    <row r="66" ht="22" customHeight="1" spans="1:7">
      <c r="A66" s="5">
        <v>8</v>
      </c>
      <c r="B66" s="5" t="s">
        <v>27</v>
      </c>
      <c r="C66" s="5" t="s">
        <v>12</v>
      </c>
      <c r="D66" s="6">
        <f>6.66*0.1</f>
        <v>0.666</v>
      </c>
      <c r="E66" s="5"/>
      <c r="F66" s="5"/>
      <c r="G66" s="12" t="s">
        <v>28</v>
      </c>
    </row>
    <row r="67" ht="22" customHeight="1" spans="1:7">
      <c r="A67" s="5">
        <v>9</v>
      </c>
      <c r="B67" s="5" t="s">
        <v>29</v>
      </c>
      <c r="C67" s="5" t="s">
        <v>12</v>
      </c>
      <c r="D67" s="6">
        <f>6.3*0.1</f>
        <v>0.63</v>
      </c>
      <c r="E67" s="5"/>
      <c r="F67" s="5"/>
      <c r="G67" s="12" t="s">
        <v>30</v>
      </c>
    </row>
    <row r="68" customHeight="1" spans="1:7">
      <c r="A68" s="7" t="s">
        <v>56</v>
      </c>
      <c r="B68" s="8" t="s">
        <v>57</v>
      </c>
      <c r="C68" s="7"/>
      <c r="D68" s="9"/>
      <c r="E68" s="5"/>
      <c r="F68" s="5"/>
      <c r="G68" s="5"/>
    </row>
    <row r="69" customHeight="1" spans="1:7">
      <c r="A69" s="10" t="s">
        <v>9</v>
      </c>
      <c r="B69" s="10" t="s">
        <v>58</v>
      </c>
    </row>
    <row r="70" ht="42" spans="1:7">
      <c r="A70" s="5">
        <v>1</v>
      </c>
      <c r="B70" s="5" t="s">
        <v>59</v>
      </c>
      <c r="C70" s="5" t="s">
        <v>12</v>
      </c>
      <c r="D70" s="6">
        <f>55.01+7*0.28+1.97+0.18*0.52+10.76*0.42</f>
        <v>63.5528</v>
      </c>
      <c r="E70" s="5"/>
      <c r="F70" s="5"/>
      <c r="G70" s="11" t="s">
        <v>13</v>
      </c>
    </row>
    <row r="71" customHeight="1" spans="1:7">
      <c r="A71" s="5">
        <v>2</v>
      </c>
      <c r="B71" s="5" t="s">
        <v>53</v>
      </c>
      <c r="C71" s="5" t="s">
        <v>15</v>
      </c>
      <c r="D71" s="6">
        <f>55.01*0.42</f>
        <v>23.1042</v>
      </c>
      <c r="E71" s="5"/>
      <c r="F71" s="5"/>
      <c r="G71" s="11" t="s">
        <v>16</v>
      </c>
    </row>
    <row r="72" customHeight="1" spans="1:7">
      <c r="A72" s="5">
        <v>3</v>
      </c>
      <c r="B72" s="5" t="s">
        <v>17</v>
      </c>
      <c r="C72" s="5" t="s">
        <v>15</v>
      </c>
      <c r="D72" s="6">
        <f>55.01*0.1</f>
        <v>5.501</v>
      </c>
      <c r="E72" s="5"/>
      <c r="F72" s="5"/>
      <c r="G72" s="11" t="s">
        <v>18</v>
      </c>
    </row>
    <row r="73" customHeight="1" spans="1:7">
      <c r="A73" s="5">
        <v>4</v>
      </c>
      <c r="B73" s="5" t="s">
        <v>19</v>
      </c>
      <c r="C73" s="5" t="s">
        <v>15</v>
      </c>
      <c r="D73" s="6">
        <f>D70*0.1+D71+D72</f>
        <v>34.96048</v>
      </c>
      <c r="E73" s="5"/>
      <c r="F73" s="5"/>
      <c r="G73" s="11" t="s">
        <v>20</v>
      </c>
    </row>
    <row r="74" customHeight="1" spans="1:7">
      <c r="A74" s="5">
        <v>5</v>
      </c>
      <c r="B74" s="5" t="s">
        <v>21</v>
      </c>
      <c r="C74" s="5" t="s">
        <v>12</v>
      </c>
      <c r="D74" s="6">
        <f>D70</f>
        <v>63.5528</v>
      </c>
      <c r="E74" s="5"/>
      <c r="F74" s="5"/>
      <c r="G74" s="11" t="s">
        <v>33</v>
      </c>
    </row>
    <row r="75" customHeight="1" spans="1:7">
      <c r="A75" s="5">
        <v>6</v>
      </c>
      <c r="B75" s="5" t="s">
        <v>23</v>
      </c>
      <c r="C75" s="5" t="s">
        <v>15</v>
      </c>
      <c r="D75" s="6">
        <f>D71</f>
        <v>23.1042</v>
      </c>
      <c r="E75" s="5"/>
      <c r="F75" s="5"/>
      <c r="G75" s="12" t="s">
        <v>24</v>
      </c>
    </row>
    <row r="76" ht="30" customHeight="1" spans="1:7">
      <c r="A76" s="5">
        <v>7</v>
      </c>
      <c r="B76" s="5" t="s">
        <v>49</v>
      </c>
      <c r="C76" s="5" t="s">
        <v>15</v>
      </c>
      <c r="D76" s="6">
        <f>D72</f>
        <v>5.501</v>
      </c>
      <c r="E76" s="5"/>
      <c r="F76" s="5"/>
      <c r="G76" s="11" t="s">
        <v>26</v>
      </c>
    </row>
    <row r="77" ht="20" customHeight="1" spans="1:7">
      <c r="A77" s="5">
        <v>8</v>
      </c>
      <c r="B77" s="5" t="s">
        <v>27</v>
      </c>
      <c r="C77" s="5" t="s">
        <v>12</v>
      </c>
      <c r="D77" s="6">
        <f>12.5*0.1</f>
        <v>1.25</v>
      </c>
      <c r="E77" s="5"/>
      <c r="F77" s="5"/>
      <c r="G77" s="12" t="s">
        <v>28</v>
      </c>
    </row>
    <row r="78" ht="20" customHeight="1" spans="1:7">
      <c r="A78" s="5">
        <v>9</v>
      </c>
      <c r="B78" s="5" t="s">
        <v>29</v>
      </c>
      <c r="C78" s="5" t="s">
        <v>12</v>
      </c>
      <c r="D78" s="6">
        <f>10.8*0.42</f>
        <v>4.536</v>
      </c>
      <c r="E78" s="5"/>
      <c r="F78" s="5"/>
      <c r="G78" s="12" t="s">
        <v>30</v>
      </c>
    </row>
    <row r="79" ht="20" customHeight="1" spans="1:7">
      <c r="A79" s="7" t="s">
        <v>60</v>
      </c>
      <c r="B79" s="8" t="s">
        <v>61</v>
      </c>
      <c r="C79" s="7"/>
      <c r="D79" s="9"/>
      <c r="E79" s="5"/>
      <c r="F79" s="5"/>
      <c r="G79" s="5"/>
    </row>
    <row r="80" ht="20" customHeight="1" spans="1:7">
      <c r="A80" s="10" t="s">
        <v>9</v>
      </c>
      <c r="B80" s="10" t="s">
        <v>62</v>
      </c>
      <c r="C80" s="5"/>
      <c r="D80" s="6"/>
      <c r="E80" s="5"/>
      <c r="F80" s="5"/>
      <c r="G80" s="5"/>
    </row>
    <row r="81" ht="20" customHeight="1" spans="1:7">
      <c r="A81" s="5">
        <v>1</v>
      </c>
      <c r="B81" s="5" t="s">
        <v>59</v>
      </c>
      <c r="C81" s="5" t="s">
        <v>12</v>
      </c>
      <c r="D81" s="6">
        <f>17.66+7.92*0.42</f>
        <v>20.9864</v>
      </c>
      <c r="E81" s="5"/>
      <c r="F81" s="5"/>
      <c r="G81" s="11" t="s">
        <v>13</v>
      </c>
    </row>
    <row r="82" ht="20" customHeight="1" spans="1:7">
      <c r="A82" s="5">
        <v>2</v>
      </c>
      <c r="B82" s="5" t="s">
        <v>53</v>
      </c>
      <c r="C82" s="5" t="s">
        <v>15</v>
      </c>
      <c r="D82" s="6">
        <f>17.66*0.42</f>
        <v>7.4172</v>
      </c>
      <c r="E82" s="5"/>
      <c r="F82" s="5"/>
      <c r="G82" s="11" t="s">
        <v>16</v>
      </c>
    </row>
    <row r="83" ht="20" customHeight="1" spans="1:7">
      <c r="A83" s="5">
        <v>3</v>
      </c>
      <c r="B83" s="5" t="s">
        <v>17</v>
      </c>
      <c r="C83" s="5" t="s">
        <v>15</v>
      </c>
      <c r="D83" s="6">
        <f>18.5*0.1</f>
        <v>1.85</v>
      </c>
      <c r="E83" s="5"/>
      <c r="F83" s="5"/>
      <c r="G83" s="11" t="s">
        <v>18</v>
      </c>
    </row>
    <row r="84" ht="20" customHeight="1" spans="1:7">
      <c r="A84" s="5">
        <v>4</v>
      </c>
      <c r="B84" s="5" t="s">
        <v>19</v>
      </c>
      <c r="C84" s="5" t="s">
        <v>15</v>
      </c>
      <c r="D84" s="6">
        <f>D81*0.1+D82+D83</f>
        <v>11.36584</v>
      </c>
      <c r="E84" s="5"/>
      <c r="F84" s="5"/>
      <c r="G84" s="11" t="s">
        <v>20</v>
      </c>
    </row>
    <row r="85" ht="20" customHeight="1" spans="1:7">
      <c r="A85" s="5">
        <v>5</v>
      </c>
      <c r="B85" s="5" t="s">
        <v>21</v>
      </c>
      <c r="C85" s="5" t="s">
        <v>12</v>
      </c>
      <c r="D85" s="6">
        <f>D81</f>
        <v>20.9864</v>
      </c>
      <c r="E85" s="5"/>
      <c r="F85" s="5"/>
      <c r="G85" s="11" t="s">
        <v>33</v>
      </c>
    </row>
    <row r="86" ht="20" customHeight="1" spans="1:7">
      <c r="A86" s="5">
        <v>6</v>
      </c>
      <c r="B86" s="5" t="s">
        <v>23</v>
      </c>
      <c r="C86" s="5" t="s">
        <v>15</v>
      </c>
      <c r="D86" s="6">
        <f>D82</f>
        <v>7.4172</v>
      </c>
      <c r="E86" s="5"/>
      <c r="F86" s="5"/>
      <c r="G86" s="12" t="s">
        <v>24</v>
      </c>
    </row>
    <row r="87" ht="28" spans="1:7">
      <c r="A87" s="5">
        <v>7</v>
      </c>
      <c r="B87" s="5" t="s">
        <v>49</v>
      </c>
      <c r="C87" s="5" t="s">
        <v>15</v>
      </c>
      <c r="D87" s="6">
        <f>D83</f>
        <v>1.85</v>
      </c>
      <c r="E87" s="5"/>
      <c r="F87" s="5"/>
      <c r="G87" s="11" t="s">
        <v>26</v>
      </c>
    </row>
    <row r="88" ht="20" customHeight="1" spans="1:7">
      <c r="A88" s="5">
        <v>8</v>
      </c>
      <c r="B88" s="5" t="s">
        <v>27</v>
      </c>
      <c r="C88" s="5" t="s">
        <v>12</v>
      </c>
      <c r="D88" s="6">
        <f>9.75*0.1</f>
        <v>0.975</v>
      </c>
      <c r="E88" s="5"/>
      <c r="F88" s="5"/>
      <c r="G88" s="12" t="s">
        <v>28</v>
      </c>
    </row>
    <row r="89" ht="20" customHeight="1" spans="1:7">
      <c r="A89" s="5">
        <v>9</v>
      </c>
      <c r="B89" s="5" t="s">
        <v>29</v>
      </c>
      <c r="C89" s="5" t="s">
        <v>12</v>
      </c>
      <c r="D89" s="6">
        <f>7.92*0.42</f>
        <v>3.3264</v>
      </c>
      <c r="E89" s="5"/>
      <c r="F89" s="5"/>
      <c r="G89" s="12" t="s">
        <v>30</v>
      </c>
    </row>
    <row r="90" ht="20" customHeight="1" spans="1:7">
      <c r="A90" s="10" t="s">
        <v>31</v>
      </c>
      <c r="B90" s="10" t="s">
        <v>63</v>
      </c>
      <c r="C90" s="5"/>
      <c r="D90" s="6"/>
      <c r="E90" s="5"/>
      <c r="F90" s="5"/>
      <c r="G90" s="5"/>
    </row>
    <row r="91" ht="20" customHeight="1" spans="1:7">
      <c r="A91" s="5">
        <v>1</v>
      </c>
      <c r="B91" s="5" t="s">
        <v>59</v>
      </c>
      <c r="C91" s="5" t="s">
        <v>12</v>
      </c>
      <c r="D91" s="6">
        <f>44.37+10.1*0.42+(1+4.36+8.64*0.35)</f>
        <v>56.996</v>
      </c>
      <c r="E91" s="5"/>
      <c r="F91" s="5"/>
      <c r="G91" s="11" t="s">
        <v>13</v>
      </c>
    </row>
    <row r="92" ht="20" customHeight="1" spans="1:7">
      <c r="A92" s="5">
        <v>2</v>
      </c>
      <c r="B92" s="5" t="s">
        <v>53</v>
      </c>
      <c r="C92" s="5" t="s">
        <v>15</v>
      </c>
      <c r="D92" s="6">
        <f>44.37*0.42</f>
        <v>18.6354</v>
      </c>
      <c r="E92" s="5"/>
      <c r="F92" s="5"/>
      <c r="G92" s="11" t="s">
        <v>16</v>
      </c>
    </row>
    <row r="93" customHeight="1" spans="1:7">
      <c r="A93" s="5">
        <v>3</v>
      </c>
      <c r="B93" s="5" t="s">
        <v>17</v>
      </c>
      <c r="C93" s="5" t="s">
        <v>15</v>
      </c>
      <c r="D93" s="6">
        <f>44.5*0.1</f>
        <v>4.45</v>
      </c>
      <c r="E93" s="5"/>
      <c r="F93" s="5"/>
      <c r="G93" s="11" t="s">
        <v>18</v>
      </c>
    </row>
    <row r="94" customHeight="1" spans="1:7">
      <c r="A94" s="5">
        <v>4</v>
      </c>
      <c r="B94" s="5" t="s">
        <v>19</v>
      </c>
      <c r="C94" s="5" t="s">
        <v>15</v>
      </c>
      <c r="D94" s="6">
        <f>D91*0.1+D92+D93</f>
        <v>28.785</v>
      </c>
      <c r="E94" s="5"/>
      <c r="F94" s="5"/>
      <c r="G94" s="11" t="s">
        <v>20</v>
      </c>
    </row>
    <row r="95" customHeight="1" spans="1:7">
      <c r="A95" s="5">
        <v>5</v>
      </c>
      <c r="B95" s="5" t="s">
        <v>21</v>
      </c>
      <c r="C95" s="5" t="s">
        <v>12</v>
      </c>
      <c r="D95" s="6">
        <f t="shared" ref="D95:D97" si="1">D91</f>
        <v>56.996</v>
      </c>
      <c r="E95" s="5"/>
      <c r="F95" s="5"/>
      <c r="G95" s="11" t="s">
        <v>33</v>
      </c>
    </row>
    <row r="96" customHeight="1" spans="1:7">
      <c r="A96" s="5">
        <v>6</v>
      </c>
      <c r="B96" s="5" t="s">
        <v>23</v>
      </c>
      <c r="C96" s="5" t="s">
        <v>15</v>
      </c>
      <c r="D96" s="6">
        <f t="shared" si="1"/>
        <v>18.6354</v>
      </c>
      <c r="E96" s="5"/>
      <c r="F96" s="5"/>
      <c r="G96" s="12" t="s">
        <v>24</v>
      </c>
    </row>
    <row r="97" customHeight="1" spans="1:7">
      <c r="A97" s="5">
        <v>7</v>
      </c>
      <c r="B97" s="5" t="s">
        <v>49</v>
      </c>
      <c r="C97" s="5" t="s">
        <v>15</v>
      </c>
      <c r="D97" s="6">
        <f t="shared" si="1"/>
        <v>4.45</v>
      </c>
      <c r="E97" s="5"/>
      <c r="F97" s="5"/>
      <c r="G97" s="11" t="s">
        <v>26</v>
      </c>
    </row>
    <row r="98" customHeight="1" spans="1:7">
      <c r="A98" s="5">
        <v>8</v>
      </c>
      <c r="B98" s="5" t="s">
        <v>27</v>
      </c>
      <c r="C98" s="5" t="s">
        <v>12</v>
      </c>
      <c r="D98" s="6">
        <f>11.9*0.1</f>
        <v>1.19</v>
      </c>
      <c r="E98" s="5"/>
      <c r="F98" s="5"/>
      <c r="G98" s="12" t="s">
        <v>28</v>
      </c>
    </row>
    <row r="99" customHeight="1" spans="1:7">
      <c r="A99" s="5">
        <v>9</v>
      </c>
      <c r="B99" s="5" t="s">
        <v>29</v>
      </c>
      <c r="C99" s="5" t="s">
        <v>12</v>
      </c>
      <c r="D99" s="6">
        <f>10.1*0.42</f>
        <v>4.242</v>
      </c>
      <c r="E99" s="5"/>
      <c r="F99" s="5"/>
      <c r="G99" s="12" t="s">
        <v>30</v>
      </c>
    </row>
    <row r="100" customHeight="1" spans="1:7">
      <c r="A100" s="10" t="s">
        <v>34</v>
      </c>
      <c r="B100" s="10" t="s">
        <v>64</v>
      </c>
      <c r="C100" s="5"/>
      <c r="D100" s="6"/>
      <c r="E100" s="5"/>
      <c r="F100" s="5"/>
      <c r="G100" s="5"/>
    </row>
    <row r="101" customHeight="1" spans="1:7">
      <c r="A101" s="5">
        <v>1</v>
      </c>
      <c r="B101" s="5" t="s">
        <v>59</v>
      </c>
      <c r="C101" s="5" t="s">
        <v>12</v>
      </c>
      <c r="D101" s="6">
        <f>34.04+14.32*0.42</f>
        <v>40.0544</v>
      </c>
      <c r="E101" s="5"/>
      <c r="F101" s="5"/>
      <c r="G101" s="11" t="s">
        <v>13</v>
      </c>
    </row>
    <row r="102" customHeight="1" spans="1:7">
      <c r="A102" s="5">
        <v>2</v>
      </c>
      <c r="B102" s="5" t="s">
        <v>53</v>
      </c>
      <c r="C102" s="5" t="s">
        <v>15</v>
      </c>
      <c r="D102" s="6">
        <f>34.04*0.42</f>
        <v>14.2968</v>
      </c>
      <c r="E102" s="5"/>
      <c r="F102" s="5"/>
      <c r="G102" s="11" t="s">
        <v>16</v>
      </c>
    </row>
    <row r="103" customHeight="1" spans="1:7">
      <c r="A103" s="5">
        <v>3</v>
      </c>
      <c r="B103" s="5" t="s">
        <v>17</v>
      </c>
      <c r="C103" s="5" t="s">
        <v>15</v>
      </c>
      <c r="D103" s="6">
        <f>34.04*0.1</f>
        <v>3.404</v>
      </c>
      <c r="E103" s="5"/>
      <c r="F103" s="5"/>
      <c r="G103" s="11" t="s">
        <v>18</v>
      </c>
    </row>
    <row r="104" customHeight="1" spans="1:7">
      <c r="A104" s="5">
        <v>4</v>
      </c>
      <c r="B104" s="5" t="s">
        <v>19</v>
      </c>
      <c r="C104" s="5" t="s">
        <v>15</v>
      </c>
      <c r="D104" s="6">
        <f>D101*0.1+D102+D103</f>
        <v>21.70624</v>
      </c>
      <c r="E104" s="5"/>
      <c r="F104" s="5"/>
      <c r="G104" s="11" t="s">
        <v>20</v>
      </c>
    </row>
    <row r="105" customHeight="1" spans="1:7">
      <c r="A105" s="5">
        <v>5</v>
      </c>
      <c r="B105" s="5" t="s">
        <v>21</v>
      </c>
      <c r="C105" s="5" t="s">
        <v>12</v>
      </c>
      <c r="D105" s="6">
        <f t="shared" ref="D105:D107" si="2">D101</f>
        <v>40.0544</v>
      </c>
      <c r="E105" s="5"/>
      <c r="F105" s="5"/>
      <c r="G105" s="11" t="s">
        <v>33</v>
      </c>
    </row>
    <row r="106" customHeight="1" spans="1:7">
      <c r="A106" s="5">
        <v>6</v>
      </c>
      <c r="B106" s="5" t="s">
        <v>23</v>
      </c>
      <c r="C106" s="5" t="s">
        <v>15</v>
      </c>
      <c r="D106" s="6">
        <f t="shared" si="2"/>
        <v>14.2968</v>
      </c>
      <c r="E106" s="5"/>
      <c r="F106" s="5"/>
      <c r="G106" s="12" t="s">
        <v>24</v>
      </c>
    </row>
    <row r="107" customHeight="1" spans="1:7">
      <c r="A107" s="5">
        <v>7</v>
      </c>
      <c r="B107" s="5" t="s">
        <v>49</v>
      </c>
      <c r="C107" s="5" t="s">
        <v>15</v>
      </c>
      <c r="D107" s="6">
        <f t="shared" si="2"/>
        <v>3.404</v>
      </c>
      <c r="E107" s="5"/>
      <c r="F107" s="5"/>
      <c r="G107" s="11" t="s">
        <v>26</v>
      </c>
    </row>
    <row r="108" customHeight="1" spans="1:7">
      <c r="A108" s="5">
        <v>8</v>
      </c>
      <c r="B108" s="5" t="s">
        <v>27</v>
      </c>
      <c r="C108" s="5" t="s">
        <v>12</v>
      </c>
      <c r="D108" s="6">
        <f>17*0.1</f>
        <v>1.7</v>
      </c>
      <c r="E108" s="5"/>
      <c r="F108" s="5"/>
      <c r="G108" s="12" t="s">
        <v>28</v>
      </c>
    </row>
    <row r="109" customHeight="1" spans="1:7">
      <c r="A109" s="5">
        <v>9</v>
      </c>
      <c r="B109" s="5" t="s">
        <v>29</v>
      </c>
      <c r="C109" s="5" t="s">
        <v>12</v>
      </c>
      <c r="D109" s="6">
        <f>14.32*0.42</f>
        <v>6.0144</v>
      </c>
      <c r="E109" s="5"/>
      <c r="F109" s="5"/>
      <c r="G109" s="12" t="s">
        <v>30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L•Fy</cp:lastModifiedBy>
  <dcterms:created xsi:type="dcterms:W3CDTF">2023-05-12T11:15:00Z</dcterms:created>
  <dcterms:modified xsi:type="dcterms:W3CDTF">2026-07-06T07:24:00Z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9D0E37E565D14383856B0AC807C1A56F_13</vt:lpwstr>
  </property>
  <property fmtid="{D5CDD505-2E9C-101B-9397-08002B2CF9AE}" pid="4" name="CalculationRule">
    <vt:i4>0</vt:i4>
  </property>
</Properties>
</file>